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b3daa1b5f704c94a/Classes/FIN 312/Project/"/>
    </mc:Choice>
  </mc:AlternateContent>
  <xr:revisionPtr revIDLastSave="270" documentId="11_4979507EE3A651C77C0E0E1A10206F545E4E33BA" xr6:coauthVersionLast="45" xr6:coauthVersionMax="45" xr10:uidLastSave="{2C03BC17-4FD3-4BB1-9263-B4C4015A615B}"/>
  <bookViews>
    <workbookView xWindow="-120" yWindow="-120" windowWidth="24240" windowHeight="13140" xr2:uid="{00000000-000D-0000-FFFF-FFFF00000000}"/>
  </bookViews>
  <sheets>
    <sheet name="Calcul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29" i="1" l="1"/>
  <c r="D29" i="1"/>
  <c r="I11" i="1"/>
  <c r="H11" i="1"/>
  <c r="G11" i="1"/>
  <c r="F11" i="1"/>
  <c r="E11" i="1"/>
  <c r="D11" i="1"/>
  <c r="D31" i="1"/>
  <c r="D34" i="1" s="1"/>
  <c r="D35" i="1" s="1"/>
  <c r="D63" i="1"/>
  <c r="D66" i="1"/>
  <c r="D32" i="1" s="1"/>
  <c r="H68" i="1"/>
  <c r="H69" i="1" s="1"/>
  <c r="H33" i="1" s="1"/>
  <c r="G68" i="1"/>
  <c r="G69" i="1" s="1"/>
  <c r="G33" i="1" s="1"/>
  <c r="E68" i="1"/>
  <c r="E69" i="1" s="1"/>
  <c r="E33" i="1" s="1"/>
  <c r="D68" i="1"/>
  <c r="D69" i="1" s="1"/>
  <c r="D33" i="1" s="1"/>
  <c r="D65" i="1"/>
  <c r="D62" i="1"/>
  <c r="D60" i="1"/>
  <c r="G25" i="1" l="1"/>
  <c r="G30" i="1" s="1"/>
  <c r="D25" i="1"/>
  <c r="D30" i="1" s="1"/>
  <c r="I17" i="1"/>
  <c r="H17" i="1"/>
  <c r="G17" i="1"/>
  <c r="F17" i="1"/>
  <c r="E17" i="1"/>
  <c r="D17" i="1"/>
  <c r="I12" i="1"/>
  <c r="H12" i="1"/>
  <c r="G12" i="1"/>
  <c r="F12" i="1"/>
  <c r="E12" i="1"/>
  <c r="D12" i="1"/>
  <c r="I8" i="1" l="1"/>
  <c r="F8" i="1"/>
  <c r="H8" i="1"/>
  <c r="G8" i="1"/>
  <c r="E8" i="1"/>
  <c r="D8" i="1"/>
  <c r="E60" i="1"/>
  <c r="I14" i="1"/>
  <c r="H14" i="1"/>
  <c r="G14" i="1"/>
  <c r="F14" i="1"/>
  <c r="E14" i="1"/>
  <c r="D14" i="1"/>
  <c r="H62" i="1"/>
  <c r="H63" i="1" s="1"/>
  <c r="H31" i="1" s="1"/>
  <c r="H34" i="1" s="1"/>
  <c r="H35" i="1" s="1"/>
  <c r="G62" i="1"/>
  <c r="G63" i="1" s="1"/>
  <c r="G31" i="1" s="1"/>
  <c r="G34" i="1" s="1"/>
  <c r="G35" i="1" s="1"/>
  <c r="H65" i="1"/>
  <c r="H66" i="1" s="1"/>
  <c r="H32" i="1" s="1"/>
  <c r="G65" i="1"/>
  <c r="G66" i="1" s="1"/>
  <c r="G32" i="1" s="1"/>
  <c r="E62" i="1"/>
  <c r="E63" i="1" s="1"/>
  <c r="E31" i="1" s="1"/>
  <c r="E34" i="1" s="1"/>
  <c r="E35" i="1" s="1"/>
  <c r="E65" i="1"/>
  <c r="E66" i="1" s="1"/>
  <c r="E32" i="1" s="1"/>
  <c r="D26" i="1"/>
  <c r="G26" i="1"/>
  <c r="G16" i="1"/>
  <c r="D16" i="1"/>
  <c r="D20" i="1" s="1"/>
  <c r="D22" i="1" s="1"/>
  <c r="G10" i="1"/>
  <c r="I15" i="1"/>
  <c r="H15" i="1"/>
  <c r="G15" i="1"/>
  <c r="F15" i="1"/>
  <c r="E15" i="1"/>
  <c r="D15" i="1"/>
  <c r="I13" i="1"/>
  <c r="H13" i="1"/>
  <c r="G13" i="1"/>
  <c r="F13" i="1"/>
  <c r="E13" i="1"/>
  <c r="D13" i="1"/>
  <c r="I10" i="1"/>
  <c r="H10" i="1"/>
  <c r="F10" i="1"/>
  <c r="E10" i="1"/>
  <c r="D10" i="1"/>
  <c r="I60" i="1"/>
  <c r="H60" i="1"/>
  <c r="G60" i="1"/>
  <c r="G6" i="1" s="1"/>
  <c r="F60" i="1"/>
  <c r="D28" i="1" l="1"/>
  <c r="G18" i="1"/>
  <c r="G20" i="1"/>
  <c r="G22" i="1" s="1"/>
  <c r="D6" i="1"/>
  <c r="H6" i="1"/>
  <c r="D18" i="1"/>
  <c r="E6" i="1"/>
  <c r="E20" i="1"/>
  <c r="E22" i="1" s="1"/>
  <c r="D23" i="1"/>
  <c r="H20" i="1" l="1"/>
  <c r="H22" i="1" s="1"/>
  <c r="H23" i="1" s="1"/>
  <c r="G23" i="1"/>
  <c r="G28" i="1"/>
  <c r="E23" i="1"/>
  <c r="F20" i="1"/>
  <c r="I20" i="1" l="1"/>
  <c r="I22" i="1" s="1"/>
  <c r="I23" i="1" s="1"/>
  <c r="F22" i="1"/>
  <c r="F23" i="1" s="1"/>
</calcChain>
</file>

<file path=xl/sharedStrings.xml><?xml version="1.0" encoding="utf-8"?>
<sst xmlns="http://schemas.openxmlformats.org/spreadsheetml/2006/main" count="118" uniqueCount="103">
  <si>
    <t xml:space="preserve">ΔNWC </t>
  </si>
  <si>
    <t xml:space="preserve">EBIT </t>
  </si>
  <si>
    <t xml:space="preserve">Income taxes </t>
  </si>
  <si>
    <t xml:space="preserve">Depreciation </t>
  </si>
  <si>
    <t xml:space="preserve">OCF </t>
  </si>
  <si>
    <t xml:space="preserve">NI </t>
  </si>
  <si>
    <t xml:space="preserve">CR </t>
  </si>
  <si>
    <t xml:space="preserve">D/E ratio </t>
  </si>
  <si>
    <t xml:space="preserve">ROE </t>
  </si>
  <si>
    <t xml:space="preserve">PM </t>
  </si>
  <si>
    <t xml:space="preserve">M/B </t>
  </si>
  <si>
    <t xml:space="preserve">P/E </t>
  </si>
  <si>
    <t xml:space="preserve">Beta </t>
  </si>
  <si>
    <t xml:space="preserve">DY </t>
  </si>
  <si>
    <t>Caterpillar Inc.</t>
  </si>
  <si>
    <t>Deere &amp; Company</t>
  </si>
  <si>
    <t>Current year NWC - Previous year NWC</t>
  </si>
  <si>
    <t>Interest expenses</t>
  </si>
  <si>
    <t>EBIT / Interest expenses</t>
  </si>
  <si>
    <t>Total Assets</t>
  </si>
  <si>
    <t>Share price/EPS</t>
  </si>
  <si>
    <t>EPS</t>
  </si>
  <si>
    <t>No. of shares outstanding</t>
  </si>
  <si>
    <t>Dividend</t>
  </si>
  <si>
    <t>Formula</t>
  </si>
  <si>
    <t xml:space="preserve">Inventory </t>
  </si>
  <si>
    <t xml:space="preserve">EBIT + Depreciation - Taxes </t>
    <phoneticPr fontId="5" type="noConversion"/>
  </si>
  <si>
    <t>Case Study Project Financial Ratio Calculation Spreadsheet</t>
  </si>
  <si>
    <t>All numbers in thousands (except for share price, EPS, and Divdend per share)</t>
  </si>
  <si>
    <t xml:space="preserve">   &lt;= Change the years to the most recent years on Yahoo Finance financial statements</t>
  </si>
  <si>
    <t>(Find this on Income Statement)</t>
  </si>
  <si>
    <t>(Find this on Statement of Cash Flows)</t>
  </si>
  <si>
    <t>Total Current Assets/Total Current Liabilities</t>
  </si>
  <si>
    <t>Total Liabilities/Total Shareholders Equity</t>
  </si>
  <si>
    <t>Total Liabilities</t>
  </si>
  <si>
    <t>(Find this on Balance Sheet)</t>
  </si>
  <si>
    <t>ICR</t>
  </si>
  <si>
    <t>Net Income/Total Sales Revenue</t>
  </si>
  <si>
    <t>(Find year-end share prices on the chart, by setting 5 years, in Yahoo Finance summary page)</t>
  </si>
  <si>
    <t>(Find this on Yahoo Finance summary page. Multiply MV in $billion by 1,000,000)</t>
  </si>
  <si>
    <t>Net Income/Total Shareholders' Equity</t>
  </si>
  <si>
    <t>Total Market Value/Total Shareholders’ Equity</t>
  </si>
  <si>
    <t>Current share price (in $)</t>
  </si>
  <si>
    <t>(Find this on Yahoo Finance summary page)</t>
  </si>
  <si>
    <t>Past share prices (in $)</t>
  </si>
  <si>
    <t>Total Market Value/Current Share Price</t>
  </si>
  <si>
    <t>NI/# of shares outstanding</t>
  </si>
  <si>
    <t>BV (Total book value)</t>
  </si>
  <si>
    <t>Total shareholders' equity</t>
  </si>
  <si>
    <t>Total Shareholders' Equity</t>
  </si>
  <si>
    <t>MV (Total market value)</t>
  </si>
  <si>
    <r>
      <t>R</t>
    </r>
    <r>
      <rPr>
        <vertAlign val="subscript"/>
        <sz val="11"/>
        <color rgb="FF000000"/>
        <rFont val="Calibri"/>
        <family val="2"/>
        <scheme val="minor"/>
      </rPr>
      <t>f</t>
    </r>
    <r>
      <rPr>
        <sz val="11"/>
        <color rgb="FF000000"/>
        <rFont val="Calibri"/>
        <family val="2"/>
        <scheme val="minor"/>
      </rPr>
      <t xml:space="preserve"> + (beta)(E(R</t>
    </r>
    <r>
      <rPr>
        <vertAlign val="subscript"/>
        <sz val="11"/>
        <color rgb="FF000000"/>
        <rFont val="Calibri"/>
        <family val="2"/>
        <scheme val="minor"/>
      </rPr>
      <t>m</t>
    </r>
    <r>
      <rPr>
        <sz val="11"/>
        <color rgb="FF000000"/>
        <rFont val="Calibri"/>
        <family val="2"/>
        <scheme val="minor"/>
      </rPr>
      <t>) - R</t>
    </r>
    <r>
      <rPr>
        <vertAlign val="subscript"/>
        <sz val="11"/>
        <color rgb="FF000000"/>
        <rFont val="Calibri"/>
        <family val="2"/>
        <scheme val="minor"/>
      </rPr>
      <t>f</t>
    </r>
    <r>
      <rPr>
        <sz val="11"/>
        <color rgb="FF000000"/>
        <rFont val="Calibri"/>
        <family val="2"/>
        <scheme val="minor"/>
      </rPr>
      <t>)</t>
    </r>
  </si>
  <si>
    <t>Risk-free rate</t>
  </si>
  <si>
    <t>Expected market return</t>
  </si>
  <si>
    <r>
      <rPr>
        <b/>
        <sz val="11"/>
        <color rgb="FF000000"/>
        <rFont val="Calibri"/>
        <family val="2"/>
        <scheme val="minor"/>
      </rPr>
      <t>E(R</t>
    </r>
    <r>
      <rPr>
        <b/>
        <vertAlign val="subscript"/>
        <sz val="11"/>
        <color rgb="FF000000"/>
        <rFont val="Calibri"/>
        <family val="2"/>
        <scheme val="minor"/>
      </rPr>
      <t>j</t>
    </r>
    <r>
      <rPr>
        <b/>
        <sz val="11"/>
        <color rgb="FF000000"/>
        <rFont val="Calibri"/>
        <family val="2"/>
        <scheme val="minor"/>
      </rPr>
      <t>)</t>
    </r>
    <r>
      <rPr>
        <sz val="11"/>
        <color rgb="FF000000"/>
        <rFont val="Calibri"/>
        <family val="2"/>
        <scheme val="minor"/>
      </rPr>
      <t xml:space="preserve"> with CAPM</t>
    </r>
  </si>
  <si>
    <t>Dividend/Share Price</t>
  </si>
  <si>
    <t>Analyst earnings estimate</t>
  </si>
  <si>
    <t>(Find average earnings estimate for next year on Yahoo Finance)</t>
  </si>
  <si>
    <t>Earnigns growth rate</t>
  </si>
  <si>
    <r>
      <t>(EPS</t>
    </r>
    <r>
      <rPr>
        <vertAlign val="subscript"/>
        <sz val="11"/>
        <color rgb="FF000000"/>
        <rFont val="Calibri"/>
        <family val="2"/>
        <scheme val="minor"/>
      </rPr>
      <t>1</t>
    </r>
    <r>
      <rPr>
        <sz val="11"/>
        <color rgb="FF000000"/>
        <rFont val="Calibri"/>
        <family val="2"/>
        <scheme val="minor"/>
      </rPr>
      <t xml:space="preserve"> - EPS</t>
    </r>
    <r>
      <rPr>
        <vertAlign val="subscript"/>
        <sz val="11"/>
        <color rgb="FF000000"/>
        <rFont val="Calibri"/>
        <family val="2"/>
        <scheme val="minor"/>
      </rPr>
      <t>0</t>
    </r>
    <r>
      <rPr>
        <sz val="11"/>
        <color rgb="FF000000"/>
        <rFont val="Calibri"/>
        <family val="2"/>
        <scheme val="minor"/>
      </rPr>
      <t>)/EPS</t>
    </r>
    <r>
      <rPr>
        <vertAlign val="subscript"/>
        <sz val="11"/>
        <color rgb="FF000000"/>
        <rFont val="Calibri"/>
        <family val="2"/>
        <scheme val="minor"/>
      </rPr>
      <t>0</t>
    </r>
  </si>
  <si>
    <t>P1 with P/E ratio</t>
  </si>
  <si>
    <t>EPS * (1 + earnigns growth rate) * EPS</t>
  </si>
  <si>
    <t>P1 with CAPM</t>
  </si>
  <si>
    <r>
      <t>Curent share price + (1 + E(R</t>
    </r>
    <r>
      <rPr>
        <vertAlign val="subscript"/>
        <sz val="11"/>
        <color rgb="FF000000"/>
        <rFont val="Calibri"/>
        <family val="2"/>
        <scheme val="minor"/>
      </rPr>
      <t>j</t>
    </r>
    <r>
      <rPr>
        <sz val="11"/>
        <color rgb="FF000000"/>
        <rFont val="Calibri"/>
        <family val="2"/>
        <scheme val="minor"/>
      </rPr>
      <t>))</t>
    </r>
  </si>
  <si>
    <t>Accounts Payable</t>
  </si>
  <si>
    <t>Average Accounts Receivables</t>
  </si>
  <si>
    <t xml:space="preserve">Average Inventory </t>
  </si>
  <si>
    <t>Inventory Turnover</t>
  </si>
  <si>
    <t>A/R Turnover</t>
  </si>
  <si>
    <t>A/P Turnover</t>
  </si>
  <si>
    <t>Total Current Assets</t>
  </si>
  <si>
    <t>Net Working Capital</t>
  </si>
  <si>
    <t>Total Current Liabilities</t>
  </si>
  <si>
    <t>Average Accounts Payable</t>
  </si>
  <si>
    <t>Accounts Receivable</t>
  </si>
  <si>
    <t>Total current assets - Total current liabilities</t>
  </si>
  <si>
    <t>(Current A/R + Last A/R)/2</t>
  </si>
  <si>
    <t>(Current inventory + Last inventory)/2</t>
  </si>
  <si>
    <t>Sales Revenue</t>
  </si>
  <si>
    <t>Cost of Goods sold (Cost of revenue)</t>
  </si>
  <si>
    <t xml:space="preserve">   &lt;= Find these figures on Yahoo Finance and update the figures in the cells here by typing in.</t>
  </si>
  <si>
    <t>COGS/Average A/P</t>
  </si>
  <si>
    <t>Current A/P + Last A/P)/2</t>
  </si>
  <si>
    <t>COGs/Average invenotry</t>
  </si>
  <si>
    <t>Sales revenue/Average A/R</t>
  </si>
  <si>
    <t>A/R period</t>
  </si>
  <si>
    <t>365/Accounts receivable turnover</t>
  </si>
  <si>
    <t>Inventory period</t>
  </si>
  <si>
    <t>365/Inventory turnover</t>
  </si>
  <si>
    <t>A/P period</t>
  </si>
  <si>
    <t>365/Accounts payable turnover</t>
  </si>
  <si>
    <t>Operating cycle</t>
  </si>
  <si>
    <t>A/R period + Inventory period</t>
  </si>
  <si>
    <t>Cash cycle</t>
  </si>
  <si>
    <t>Oprating cycle - A/P period</t>
  </si>
  <si>
    <t>Financial Ratios</t>
  </si>
  <si>
    <t xml:space="preserve">QR </t>
    <phoneticPr fontId="5" type="noConversion"/>
  </si>
  <si>
    <t>(Current Assets - Inventory)/Current Liabilities</t>
    <phoneticPr fontId="5" type="noConversion"/>
  </si>
  <si>
    <t>(Ch 03)</t>
  </si>
  <si>
    <t>(Ch 08)</t>
  </si>
  <si>
    <t>(Ch 13)</t>
  </si>
  <si>
    <t>(Ch 18)</t>
  </si>
  <si>
    <t>(Use rates as given in the cells right)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</si>
</sst>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"/>
    <numFmt numFmtId="165" formatCode="_(* #,##0_);_(* \(#,##0\);_(* &quot;-&quot;??_);_(@_)"/>
    <numFmt numFmtId="166" formatCode="_(* #,##0.0000_);_(* \(#,##0.0000\);_(* &quot;-&quot;??_);_(@_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3"/>
      <charset val="129"/>
      <scheme val="minor"/>
    </font>
    <font>
      <b/>
      <sz val="14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vertAlign val="subscript"/>
      <sz val="11"/>
      <color rgb="FF000000"/>
      <name val="Calibri"/>
      <family val="2"/>
      <scheme val="minor"/>
    </font>
    <font>
      <b/>
      <vertAlign val="subscript"/>
      <sz val="11"/>
      <color rgb="FF000000"/>
      <name val="Calibri"/>
      <family val="2"/>
      <scheme val="minor"/>
    </font>
    <font>
      <sz val="9"/>
      <color rgb="FF00206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Font="1" applyAlignment="1">
      <alignment vertical="top"/>
    </xf>
    <xf numFmtId="0" fontId="3" fillId="0" borderId="0" xfId="0" applyFont="1" applyAlignment="1">
      <alignment vertical="top"/>
    </xf>
    <xf numFmtId="3" fontId="0" fillId="0" borderId="0" xfId="0" applyNumberFormat="1" applyFont="1" applyAlignment="1">
      <alignment vertical="top"/>
    </xf>
    <xf numFmtId="164" fontId="0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165" fontId="0" fillId="0" borderId="1" xfId="1" applyNumberFormat="1" applyFont="1" applyBorder="1" applyAlignment="1">
      <alignment vertical="top"/>
    </xf>
    <xf numFmtId="43" fontId="0" fillId="0" borderId="1" xfId="1" applyFont="1" applyBorder="1" applyAlignment="1">
      <alignment vertical="top"/>
    </xf>
    <xf numFmtId="10" fontId="0" fillId="0" borderId="1" xfId="2" applyNumberFormat="1" applyFont="1" applyBorder="1" applyAlignment="1">
      <alignment vertical="top"/>
    </xf>
    <xf numFmtId="0" fontId="0" fillId="0" borderId="1" xfId="0" applyFont="1" applyBorder="1" applyAlignment="1">
      <alignment vertical="top"/>
    </xf>
    <xf numFmtId="9" fontId="0" fillId="0" borderId="0" xfId="2" applyFont="1" applyAlignment="1">
      <alignment vertical="top"/>
    </xf>
    <xf numFmtId="166" fontId="0" fillId="0" borderId="1" xfId="1" applyNumberFormat="1" applyFont="1" applyBorder="1" applyAlignment="1">
      <alignment vertical="top"/>
    </xf>
    <xf numFmtId="0" fontId="0" fillId="0" borderId="0" xfId="0" applyAlignment="1">
      <alignment vertical="top"/>
    </xf>
    <xf numFmtId="0" fontId="6" fillId="0" borderId="0" xfId="0" applyFont="1" applyAlignment="1">
      <alignment horizontal="center" vertical="top"/>
    </xf>
    <xf numFmtId="0" fontId="0" fillId="0" borderId="2" xfId="0" applyBorder="1" applyAlignment="1">
      <alignment horizontal="right" vertical="top"/>
    </xf>
    <xf numFmtId="0" fontId="0" fillId="0" borderId="0" xfId="0" quotePrefix="1" applyAlignment="1">
      <alignment vertical="top"/>
    </xf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9" fontId="0" fillId="0" borderId="1" xfId="2" applyFont="1" applyBorder="1" applyAlignment="1">
      <alignment vertical="top"/>
    </xf>
    <xf numFmtId="3" fontId="0" fillId="0" borderId="1" xfId="0" applyNumberFormat="1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43" fontId="0" fillId="0" borderId="0" xfId="1" applyFont="1" applyBorder="1" applyAlignment="1">
      <alignment vertical="top"/>
    </xf>
    <xf numFmtId="0" fontId="0" fillId="0" borderId="1" xfId="0" applyFont="1" applyBorder="1"/>
    <xf numFmtId="10" fontId="0" fillId="0" borderId="0" xfId="2" applyNumberFormat="1" applyFont="1" applyBorder="1" applyAlignment="1">
      <alignment vertical="top"/>
    </xf>
    <xf numFmtId="2" fontId="0" fillId="0" borderId="1" xfId="2" applyNumberFormat="1" applyFont="1" applyBorder="1" applyAlignment="1">
      <alignment vertical="top"/>
    </xf>
    <xf numFmtId="4" fontId="0" fillId="0" borderId="1" xfId="2" applyNumberFormat="1" applyFont="1" applyBorder="1" applyAlignment="1">
      <alignment vertical="top"/>
    </xf>
    <xf numFmtId="0" fontId="0" fillId="3" borderId="0" xfId="0" applyFill="1" applyAlignment="1">
      <alignment vertical="top"/>
    </xf>
    <xf numFmtId="3" fontId="7" fillId="0" borderId="1" xfId="1" applyNumberFormat="1" applyFont="1" applyBorder="1" applyAlignment="1">
      <alignment vertical="top"/>
    </xf>
    <xf numFmtId="0" fontId="0" fillId="0" borderId="1" xfId="0" applyBorder="1" applyAlignment="1">
      <alignment vertical="top"/>
    </xf>
    <xf numFmtId="164" fontId="0" fillId="0" borderId="1" xfId="0" applyNumberFormat="1" applyFont="1" applyBorder="1" applyAlignment="1">
      <alignment vertical="top"/>
    </xf>
    <xf numFmtId="2" fontId="0" fillId="0" borderId="1" xfId="0" applyNumberFormat="1" applyFont="1" applyBorder="1" applyAlignment="1">
      <alignment vertical="top"/>
    </xf>
    <xf numFmtId="3" fontId="0" fillId="0" borderId="1" xfId="0" applyNumberFormat="1" applyBorder="1" applyAlignment="1">
      <alignment vertical="top"/>
    </xf>
    <xf numFmtId="9" fontId="0" fillId="0" borderId="3" xfId="0" applyNumberFormat="1" applyBorder="1" applyAlignment="1">
      <alignment vertical="top"/>
    </xf>
    <xf numFmtId="0" fontId="0" fillId="0" borderId="3" xfId="0" applyBorder="1" applyAlignment="1">
      <alignment vertical="top"/>
    </xf>
    <xf numFmtId="0" fontId="0" fillId="4" borderId="0" xfId="0" applyFill="1" applyAlignment="1">
      <alignment vertical="top"/>
    </xf>
    <xf numFmtId="0" fontId="4" fillId="0" borderId="0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0" fillId="0" borderId="3" xfId="0" applyFont="1" applyBorder="1" applyAlignment="1">
      <alignment vertical="top"/>
    </xf>
    <xf numFmtId="0" fontId="0" fillId="0" borderId="0" xfId="0" applyFill="1" applyAlignment="1">
      <alignment vertical="top"/>
    </xf>
    <xf numFmtId="0" fontId="7" fillId="2" borderId="5" xfId="0" applyFont="1" applyFill="1" applyBorder="1" applyAlignment="1">
      <alignment vertical="top"/>
    </xf>
    <xf numFmtId="3" fontId="7" fillId="2" borderId="5" xfId="0" applyNumberFormat="1" applyFont="1" applyFill="1" applyBorder="1"/>
    <xf numFmtId="0" fontId="7" fillId="2" borderId="3" xfId="0" applyFont="1" applyFill="1" applyBorder="1" applyAlignment="1">
      <alignment vertical="top"/>
    </xf>
    <xf numFmtId="3" fontId="7" fillId="2" borderId="3" xfId="0" applyNumberFormat="1" applyFont="1" applyFill="1" applyBorder="1"/>
    <xf numFmtId="3" fontId="7" fillId="2" borderId="3" xfId="0" applyNumberFormat="1" applyFont="1" applyFill="1" applyBorder="1" applyAlignment="1">
      <alignment vertical="top"/>
    </xf>
    <xf numFmtId="0" fontId="7" fillId="2" borderId="3" xfId="0" applyFont="1" applyFill="1" applyBorder="1" applyAlignment="1">
      <alignment vertical="top" wrapText="1"/>
    </xf>
    <xf numFmtId="0" fontId="10" fillId="2" borderId="3" xfId="0" applyFont="1" applyFill="1" applyBorder="1" applyAlignment="1">
      <alignment vertical="top"/>
    </xf>
    <xf numFmtId="165" fontId="7" fillId="2" borderId="3" xfId="1" applyNumberFormat="1" applyFont="1" applyFill="1" applyBorder="1" applyAlignment="1">
      <alignment vertical="top"/>
    </xf>
    <xf numFmtId="164" fontId="7" fillId="2" borderId="3" xfId="0" applyNumberFormat="1" applyFont="1" applyFill="1" applyBorder="1" applyAlignment="1">
      <alignment vertical="top"/>
    </xf>
    <xf numFmtId="2" fontId="7" fillId="2" borderId="3" xfId="0" applyNumberFormat="1" applyFont="1" applyFill="1" applyBorder="1" applyAlignment="1">
      <alignment vertical="top"/>
    </xf>
    <xf numFmtId="0" fontId="4" fillId="5" borderId="1" xfId="0" applyFont="1" applyFill="1" applyBorder="1" applyAlignment="1">
      <alignment vertical="top"/>
    </xf>
    <xf numFmtId="0" fontId="4" fillId="5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horizontal="center" vertical="top"/>
    </xf>
    <xf numFmtId="0" fontId="0" fillId="5" borderId="1" xfId="0" applyFont="1" applyFill="1" applyBorder="1" applyAlignment="1">
      <alignment vertical="top"/>
    </xf>
    <xf numFmtId="0" fontId="2" fillId="5" borderId="1" xfId="0" applyFont="1" applyFill="1" applyBorder="1" applyAlignment="1">
      <alignment horizontal="center" vertical="top"/>
    </xf>
    <xf numFmtId="0" fontId="3" fillId="0" borderId="3" xfId="0" applyFont="1" applyBorder="1" applyAlignment="1">
      <alignment vertical="top"/>
    </xf>
    <xf numFmtId="3" fontId="0" fillId="0" borderId="3" xfId="0" applyNumberFormat="1" applyFont="1" applyBorder="1" applyAlignment="1">
      <alignment vertical="top"/>
    </xf>
    <xf numFmtId="0" fontId="0" fillId="0" borderId="4" xfId="0" applyFont="1" applyBorder="1" applyAlignment="1">
      <alignment vertical="top"/>
    </xf>
    <xf numFmtId="3" fontId="0" fillId="0" borderId="4" xfId="0" applyNumberFormat="1" applyFont="1" applyBorder="1" applyAlignment="1">
      <alignment vertical="top"/>
    </xf>
    <xf numFmtId="4" fontId="0" fillId="0" borderId="3" xfId="0" applyNumberFormat="1" applyFont="1" applyBorder="1" applyAlignment="1">
      <alignment vertical="top"/>
    </xf>
    <xf numFmtId="4" fontId="0" fillId="0" borderId="4" xfId="0" applyNumberFormat="1" applyFont="1" applyBorder="1" applyAlignment="1">
      <alignment vertical="top"/>
    </xf>
    <xf numFmtId="0" fontId="0" fillId="3" borderId="0" xfId="0" applyFont="1" applyFill="1" applyAlignment="1">
      <alignment vertical="top"/>
    </xf>
    <xf numFmtId="164" fontId="0" fillId="3" borderId="0" xfId="0" applyNumberFormat="1" applyFont="1" applyFill="1" applyAlignment="1">
      <alignment vertical="top"/>
    </xf>
    <xf numFmtId="0" fontId="0" fillId="6" borderId="0" xfId="0" applyFont="1" applyFill="1" applyAlignment="1">
      <alignment vertical="top"/>
    </xf>
    <xf numFmtId="0" fontId="0" fillId="7" borderId="0" xfId="0" applyFill="1" applyAlignment="1">
      <alignment vertical="top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70"/>
  <sheetViews>
    <sheetView tabSelected="1" zoomScale="90" zoomScaleNormal="90" zoomScalePageLayoutView="90" workbookViewId="0">
      <pane xSplit="2" ySplit="5" topLeftCell="C22" activePane="bottomRight" state="frozen"/>
      <selection pane="topRight" activeCell="D1" sqref="D1"/>
      <selection pane="bottomLeft" activeCell="A5" sqref="A5"/>
      <selection pane="bottomRight" activeCell="G29" sqref="G29"/>
    </sheetView>
  </sheetViews>
  <sheetFormatPr defaultColWidth="8.85546875" defaultRowHeight="15"/>
  <cols>
    <col min="1" max="1" width="8.85546875" style="1"/>
    <col min="2" max="2" width="28.28515625" style="1" customWidth="1"/>
    <col min="3" max="3" width="44.85546875" style="1" customWidth="1"/>
    <col min="4" max="4" width="11.5703125" style="1" bestFit="1" customWidth="1"/>
    <col min="5" max="5" width="11.140625" style="1" bestFit="1" customWidth="1"/>
    <col min="6" max="6" width="11.140625" style="1" customWidth="1"/>
    <col min="7" max="7" width="11.5703125" style="1" bestFit="1" customWidth="1"/>
    <col min="8" max="8" width="11.140625" style="1" bestFit="1" customWidth="1"/>
    <col min="9" max="9" width="11.140625" style="1" customWidth="1"/>
    <col min="10" max="16384" width="8.85546875" style="1"/>
  </cols>
  <sheetData>
    <row r="1" spans="2:10" s="13" customFormat="1" ht="18.75">
      <c r="D1" s="14" t="s">
        <v>27</v>
      </c>
    </row>
    <row r="2" spans="2:10">
      <c r="D2" s="11"/>
      <c r="E2" s="11"/>
      <c r="F2" s="11"/>
      <c r="G2" s="11"/>
      <c r="H2" s="11"/>
      <c r="I2" s="11"/>
    </row>
    <row r="3" spans="2:10">
      <c r="D3" s="5"/>
      <c r="E3" s="5"/>
      <c r="F3" s="5"/>
      <c r="G3" s="5"/>
      <c r="H3" s="5"/>
      <c r="I3" s="15" t="s">
        <v>28</v>
      </c>
    </row>
    <row r="4" spans="2:10" s="2" customFormat="1">
      <c r="B4" s="51" t="s">
        <v>95</v>
      </c>
      <c r="C4" s="52" t="s">
        <v>24</v>
      </c>
      <c r="D4" s="53" t="s">
        <v>14</v>
      </c>
      <c r="E4" s="53"/>
      <c r="F4" s="51"/>
      <c r="G4" s="53" t="s">
        <v>15</v>
      </c>
      <c r="H4" s="53"/>
      <c r="I4" s="51"/>
    </row>
    <row r="5" spans="2:10">
      <c r="B5" s="54"/>
      <c r="C5" s="54"/>
      <c r="D5" s="55">
        <v>2015</v>
      </c>
      <c r="E5" s="55">
        <v>2014</v>
      </c>
      <c r="F5" s="55">
        <v>2013</v>
      </c>
      <c r="G5" s="55">
        <v>2015</v>
      </c>
      <c r="H5" s="55">
        <v>2014</v>
      </c>
      <c r="I5" s="55">
        <v>2013</v>
      </c>
      <c r="J5" s="16" t="s">
        <v>29</v>
      </c>
    </row>
    <row r="6" spans="2:10">
      <c r="B6" s="17" t="s">
        <v>0</v>
      </c>
      <c r="C6" s="6" t="s">
        <v>16</v>
      </c>
      <c r="D6" s="7">
        <f>D60-E60</f>
        <v>-2875000</v>
      </c>
      <c r="E6" s="7">
        <f>E60-F60</f>
        <v>-48000</v>
      </c>
      <c r="F6" s="7"/>
      <c r="G6" s="7">
        <f>G60-H60</f>
        <v>-3084400</v>
      </c>
      <c r="H6" s="7">
        <f>H60-I60</f>
        <v>1686800</v>
      </c>
      <c r="I6" s="7"/>
      <c r="J6" s="62" t="s">
        <v>98</v>
      </c>
    </row>
    <row r="7" spans="2:10">
      <c r="B7" s="6" t="s">
        <v>1</v>
      </c>
      <c r="C7" s="18" t="s">
        <v>30</v>
      </c>
      <c r="D7" s="7">
        <v>3362000</v>
      </c>
      <c r="E7" s="7">
        <v>5567000</v>
      </c>
      <c r="F7" s="7">
        <v>5593000</v>
      </c>
      <c r="G7" s="7">
        <v>3460100</v>
      </c>
      <c r="H7" s="7">
        <v>5461400</v>
      </c>
      <c r="I7" s="7">
        <v>6224700</v>
      </c>
      <c r="J7" s="62"/>
    </row>
    <row r="8" spans="2:10">
      <c r="B8" s="6" t="s">
        <v>4</v>
      </c>
      <c r="C8" s="6" t="s">
        <v>26</v>
      </c>
      <c r="D8" s="7">
        <f>D7+D53-D51</f>
        <v>5666000</v>
      </c>
      <c r="E8" s="7">
        <f>E7+E53-E51</f>
        <v>7350000</v>
      </c>
      <c r="F8" s="7">
        <f>F7+F53-F51</f>
        <v>7361000</v>
      </c>
      <c r="G8" s="7">
        <f>G7+G53-G51</f>
        <v>4002400</v>
      </c>
      <c r="H8" s="7">
        <f>H7+H53-H51</f>
        <v>5141400</v>
      </c>
      <c r="I8" s="7">
        <f>I7+I53-I51</f>
        <v>5419100</v>
      </c>
      <c r="J8" s="62"/>
    </row>
    <row r="9" spans="2:10">
      <c r="B9" s="6" t="s">
        <v>5</v>
      </c>
      <c r="C9" s="18" t="s">
        <v>30</v>
      </c>
      <c r="D9" s="7">
        <v>2102000</v>
      </c>
      <c r="E9" s="7">
        <v>3695000</v>
      </c>
      <c r="F9" s="7">
        <v>3789000</v>
      </c>
      <c r="G9" s="7">
        <v>1940000</v>
      </c>
      <c r="H9" s="7">
        <v>3161700</v>
      </c>
      <c r="I9" s="7">
        <v>3537300</v>
      </c>
      <c r="J9" s="62"/>
    </row>
    <row r="10" spans="2:10">
      <c r="B10" s="17" t="s">
        <v>6</v>
      </c>
      <c r="C10" s="6" t="s">
        <v>32</v>
      </c>
      <c r="D10" s="8">
        <f>D39/D43</f>
        <v>1.3085199406911758</v>
      </c>
      <c r="E10" s="8">
        <f>E39/E43</f>
        <v>1.3942318039961259</v>
      </c>
      <c r="F10" s="8">
        <f>F39/F43</f>
        <v>1.4043667802322599</v>
      </c>
      <c r="G10" s="8">
        <f t="shared" ref="G10:I10" si="0">G39/G43</f>
        <v>2.0484600986898078</v>
      </c>
      <c r="H10" s="8">
        <f t="shared" si="0"/>
        <v>2.1522410803180376</v>
      </c>
      <c r="I10" s="8">
        <f t="shared" si="0"/>
        <v>2.0372694093627479</v>
      </c>
      <c r="J10" s="62"/>
    </row>
    <row r="11" spans="2:10" s="13" customFormat="1">
      <c r="B11" s="17" t="s">
        <v>96</v>
      </c>
      <c r="C11" s="6" t="s">
        <v>97</v>
      </c>
      <c r="D11" s="8">
        <f>(D39-D38)/D43</f>
        <v>0.93974071398699766</v>
      </c>
      <c r="E11" s="8">
        <f t="shared" ref="E11:I11" si="1">(E39-E38)/E43</f>
        <v>0.95641568317968217</v>
      </c>
      <c r="F11" s="8">
        <f t="shared" si="1"/>
        <v>0.94186174304868664</v>
      </c>
      <c r="G11" s="8">
        <f t="shared" si="1"/>
        <v>1.8628940907654536</v>
      </c>
      <c r="H11" s="8">
        <f t="shared" si="1"/>
        <v>1.9554681985818254</v>
      </c>
      <c r="I11" s="8">
        <f t="shared" si="1"/>
        <v>1.8143711492944514</v>
      </c>
      <c r="J11" s="28"/>
    </row>
    <row r="12" spans="2:10">
      <c r="B12" s="17" t="s">
        <v>7</v>
      </c>
      <c r="C12" s="6" t="s">
        <v>33</v>
      </c>
      <c r="D12" s="19">
        <f>D44/D46</f>
        <v>4.3006279964886218</v>
      </c>
      <c r="E12" s="19">
        <f>E44/E46</f>
        <v>4.0567896811178787</v>
      </c>
      <c r="F12" s="19">
        <f>F44/F46</f>
        <v>3.079381096535486</v>
      </c>
      <c r="G12" s="19">
        <f>G44/G46</f>
        <v>7.5932319008215439</v>
      </c>
      <c r="H12" s="19">
        <f>H44/H46</f>
        <v>5.7680798004987528</v>
      </c>
      <c r="I12" s="19">
        <f>I44/I46</f>
        <v>4.7980186639131874</v>
      </c>
      <c r="J12" s="62"/>
    </row>
    <row r="13" spans="2:10">
      <c r="B13" s="17" t="s">
        <v>36</v>
      </c>
      <c r="C13" s="6" t="s">
        <v>18</v>
      </c>
      <c r="D13" s="8">
        <f>D7/D50</f>
        <v>6.6311637080867847</v>
      </c>
      <c r="E13" s="8">
        <f>E7/E50</f>
        <v>11.50206611570248</v>
      </c>
      <c r="F13" s="8">
        <f>F7/F50</f>
        <v>12.027956989247311</v>
      </c>
      <c r="G13" s="8">
        <f>G7/G50</f>
        <v>5.0883823529411769</v>
      </c>
      <c r="H13" s="8">
        <f>H7/H50</f>
        <v>8.2249999999999996</v>
      </c>
      <c r="I13" s="8">
        <f>I7/I50</f>
        <v>8.3970052610279247</v>
      </c>
      <c r="J13" s="62"/>
    </row>
    <row r="14" spans="2:10">
      <c r="B14" s="17" t="s">
        <v>8</v>
      </c>
      <c r="C14" s="6" t="s">
        <v>40</v>
      </c>
      <c r="D14" s="9">
        <f>D9/D46</f>
        <v>0.14194071172935377</v>
      </c>
      <c r="E14" s="9">
        <f>E9/E46</f>
        <v>0.22064970739281023</v>
      </c>
      <c r="F14" s="9">
        <f>F9/F46</f>
        <v>0.1820671760126856</v>
      </c>
      <c r="G14" s="9">
        <f>G9/G46</f>
        <v>0.28768870302814603</v>
      </c>
      <c r="H14" s="9">
        <f>H9/H46</f>
        <v>0.34887339174188425</v>
      </c>
      <c r="I14" s="9">
        <f>I9/I46</f>
        <v>0.34457129497944633</v>
      </c>
      <c r="J14" s="62"/>
    </row>
    <row r="15" spans="2:10">
      <c r="B15" s="17" t="s">
        <v>9</v>
      </c>
      <c r="C15" s="6" t="s">
        <v>37</v>
      </c>
      <c r="D15" s="9">
        <f>D9/D48</f>
        <v>4.4712939524792071E-2</v>
      </c>
      <c r="E15" s="9">
        <f>E9/E48</f>
        <v>6.6957813859089596E-2</v>
      </c>
      <c r="F15" s="9">
        <f>F9/F48</f>
        <v>6.8078913324708931E-2</v>
      </c>
      <c r="G15" s="9">
        <f>G9/G48</f>
        <v>6.7214546059287381E-2</v>
      </c>
      <c r="H15" s="9">
        <f>H9/H48</f>
        <v>8.7662094607521029E-2</v>
      </c>
      <c r="I15" s="9">
        <f>I9/I48</f>
        <v>9.359075443043334E-2</v>
      </c>
      <c r="J15" s="62"/>
    </row>
    <row r="16" spans="2:10" ht="30">
      <c r="B16" s="6" t="s">
        <v>50</v>
      </c>
      <c r="C16" s="6" t="s">
        <v>39</v>
      </c>
      <c r="D16" s="20">
        <f>44.47*1000000</f>
        <v>44470000</v>
      </c>
      <c r="E16" s="10"/>
      <c r="F16" s="10"/>
      <c r="G16" s="20">
        <f>24.62*1000000</f>
        <v>24620000</v>
      </c>
      <c r="H16" s="10"/>
      <c r="I16" s="10"/>
      <c r="J16" s="62"/>
    </row>
    <row r="17" spans="2:10" s="13" customFormat="1">
      <c r="B17" s="6" t="s">
        <v>47</v>
      </c>
      <c r="C17" s="6" t="s">
        <v>48</v>
      </c>
      <c r="D17" s="33">
        <f>D46</f>
        <v>14809000</v>
      </c>
      <c r="E17" s="33">
        <f>E46</f>
        <v>16746000</v>
      </c>
      <c r="F17" s="33">
        <f>F46</f>
        <v>20811000</v>
      </c>
      <c r="G17" s="33">
        <f>G46</f>
        <v>6743400</v>
      </c>
      <c r="H17" s="33">
        <f>H46</f>
        <v>9062600</v>
      </c>
      <c r="I17" s="33">
        <f>I46</f>
        <v>10265800</v>
      </c>
      <c r="J17" s="28"/>
    </row>
    <row r="18" spans="2:10">
      <c r="B18" s="17" t="s">
        <v>10</v>
      </c>
      <c r="C18" s="21" t="s">
        <v>41</v>
      </c>
      <c r="D18" s="8">
        <f>D16/D46</f>
        <v>3.002903639678574</v>
      </c>
      <c r="E18" s="8"/>
      <c r="F18" s="8"/>
      <c r="G18" s="8">
        <f>G16/G46</f>
        <v>3.6509772518314203</v>
      </c>
      <c r="H18" s="8"/>
      <c r="I18" s="8"/>
      <c r="J18" s="62"/>
    </row>
    <row r="19" spans="2:10" s="13" customFormat="1">
      <c r="B19" s="6" t="s">
        <v>42</v>
      </c>
      <c r="C19" s="6" t="s">
        <v>43</v>
      </c>
      <c r="D19" s="26">
        <v>76.37</v>
      </c>
      <c r="E19" s="9"/>
      <c r="F19" s="9"/>
      <c r="G19" s="27">
        <v>78.069999999999993</v>
      </c>
      <c r="H19" s="9"/>
      <c r="I19" s="9"/>
      <c r="J19" s="28"/>
    </row>
    <row r="20" spans="2:10">
      <c r="B20" s="10" t="s">
        <v>22</v>
      </c>
      <c r="C20" s="24" t="s">
        <v>45</v>
      </c>
      <c r="D20" s="29">
        <f>D16/D19</f>
        <v>582296.71336912399</v>
      </c>
      <c r="E20" s="20">
        <f>D20</f>
        <v>582296.71336912399</v>
      </c>
      <c r="F20" s="20">
        <f>E20</f>
        <v>582296.71336912399</v>
      </c>
      <c r="G20" s="29">
        <f>G16/G19</f>
        <v>315358.01204047655</v>
      </c>
      <c r="H20" s="20">
        <f>G20</f>
        <v>315358.01204047655</v>
      </c>
      <c r="I20" s="20">
        <f>H20</f>
        <v>315358.01204047655</v>
      </c>
      <c r="J20" s="62"/>
    </row>
    <row r="21" spans="2:10" ht="30">
      <c r="B21" s="30" t="s">
        <v>44</v>
      </c>
      <c r="C21" s="6" t="s">
        <v>38</v>
      </c>
      <c r="D21" s="10">
        <v>67.959999999999994</v>
      </c>
      <c r="E21" s="10">
        <v>91.88</v>
      </c>
      <c r="F21" s="10">
        <v>89.82</v>
      </c>
      <c r="G21" s="10">
        <v>76.27</v>
      </c>
      <c r="H21" s="10">
        <v>88.34</v>
      </c>
      <c r="I21" s="10">
        <v>90.66</v>
      </c>
      <c r="J21" s="62"/>
    </row>
    <row r="22" spans="2:10" s="4" customFormat="1">
      <c r="B22" s="31" t="s">
        <v>21</v>
      </c>
      <c r="C22" s="6" t="s">
        <v>46</v>
      </c>
      <c r="D22" s="32">
        <f>D9/D20</f>
        <v>3.6098434899932541</v>
      </c>
      <c r="E22" s="32">
        <f>E9/E20</f>
        <v>6.3455621767483699</v>
      </c>
      <c r="F22" s="32">
        <f>F9/F20</f>
        <v>6.5069919046548232</v>
      </c>
      <c r="G22" s="32">
        <f>G9/G20</f>
        <v>6.1517384240454902</v>
      </c>
      <c r="H22" s="32">
        <f>H9/H20</f>
        <v>10.025748131600324</v>
      </c>
      <c r="I22" s="32">
        <f>I9/I20</f>
        <v>11.216775426482533</v>
      </c>
      <c r="J22" s="63"/>
    </row>
    <row r="23" spans="2:10">
      <c r="B23" s="17" t="s">
        <v>11</v>
      </c>
      <c r="C23" s="6" t="s">
        <v>20</v>
      </c>
      <c r="D23" s="8">
        <f>D21/D22</f>
        <v>18.826300970773389</v>
      </c>
      <c r="E23" s="8">
        <f>E21/E22</f>
        <v>14.479410561395158</v>
      </c>
      <c r="F23" s="8">
        <f>F21/F22</f>
        <v>13.803613300294199</v>
      </c>
      <c r="G23" s="8">
        <f>G21/G22</f>
        <v>12.398121432127395</v>
      </c>
      <c r="H23" s="8">
        <f>H21/H22</f>
        <v>8.811312516575164</v>
      </c>
      <c r="I23" s="8">
        <f>I21/I22</f>
        <v>8.0825367855679762</v>
      </c>
      <c r="J23" s="62"/>
    </row>
    <row r="24" spans="2:10">
      <c r="B24" s="6" t="s">
        <v>12</v>
      </c>
      <c r="C24" s="6" t="s">
        <v>43</v>
      </c>
      <c r="D24" s="12">
        <v>1.23834</v>
      </c>
      <c r="E24" s="8"/>
      <c r="F24" s="8"/>
      <c r="G24" s="12">
        <v>0.69655900000000004</v>
      </c>
      <c r="H24" s="8"/>
      <c r="I24" s="8"/>
      <c r="J24" s="64" t="s">
        <v>100</v>
      </c>
    </row>
    <row r="25" spans="2:10" ht="18">
      <c r="B25" s="6" t="s">
        <v>54</v>
      </c>
      <c r="C25" s="6" t="s">
        <v>51</v>
      </c>
      <c r="D25" s="19">
        <f>D57+D24*(D58-D57)</f>
        <v>0.12145060000000001</v>
      </c>
      <c r="E25" s="30"/>
      <c r="F25" s="30"/>
      <c r="G25" s="19">
        <f>G57+G24*(G58-G57)</f>
        <v>7.2690310000000008E-2</v>
      </c>
      <c r="H25" s="30"/>
      <c r="I25" s="10"/>
      <c r="J25" s="64"/>
    </row>
    <row r="26" spans="2:10">
      <c r="B26" s="6" t="s">
        <v>13</v>
      </c>
      <c r="C26" s="6" t="s">
        <v>55</v>
      </c>
      <c r="D26" s="9">
        <f>D55/D21</f>
        <v>1.133019423190112E-2</v>
      </c>
      <c r="E26" s="9"/>
      <c r="F26" s="9"/>
      <c r="G26" s="9">
        <f>G55/G21</f>
        <v>7.8667890389406067E-3</v>
      </c>
      <c r="H26" s="9"/>
      <c r="I26" s="9"/>
      <c r="J26" s="36" t="s">
        <v>99</v>
      </c>
    </row>
    <row r="27" spans="2:10" s="13" customFormat="1" ht="30">
      <c r="B27" s="6" t="s">
        <v>56</v>
      </c>
      <c r="C27" s="6" t="s">
        <v>57</v>
      </c>
      <c r="D27" s="8">
        <v>5.2</v>
      </c>
      <c r="E27" s="8"/>
      <c r="F27" s="8"/>
      <c r="G27" s="8">
        <v>7.46</v>
      </c>
      <c r="H27" s="8"/>
      <c r="I27" s="9"/>
      <c r="J27" s="36"/>
    </row>
    <row r="28" spans="2:10" s="13" customFormat="1" ht="18">
      <c r="B28" s="6" t="s">
        <v>58</v>
      </c>
      <c r="C28" s="6" t="s">
        <v>59</v>
      </c>
      <c r="D28" s="9">
        <f>(D27-D22)/D22</f>
        <v>0.44050566580373202</v>
      </c>
      <c r="E28" s="9"/>
      <c r="F28" s="9"/>
      <c r="G28" s="9">
        <f>(G27-G22)/G22</f>
        <v>0.21266534526904904</v>
      </c>
      <c r="H28" s="9"/>
      <c r="I28" s="9"/>
      <c r="J28" s="36"/>
    </row>
    <row r="29" spans="2:10" s="13" customFormat="1">
      <c r="B29" s="17" t="s">
        <v>60</v>
      </c>
      <c r="C29" s="6" t="s">
        <v>61</v>
      </c>
      <c r="D29" s="8">
        <f>D22*(1+D28)*AVERAGE(D23:F23)</f>
        <v>81.656163042935432</v>
      </c>
      <c r="E29" s="9"/>
      <c r="F29" s="9"/>
      <c r="G29" s="8">
        <f>G22*(1+G28)*AVERAGE(G23:I23)</f>
        <v>72.839367225886065</v>
      </c>
      <c r="H29" s="9"/>
      <c r="I29" s="9"/>
      <c r="J29" s="36"/>
    </row>
    <row r="30" spans="2:10" s="13" customFormat="1" ht="18">
      <c r="B30" s="17" t="s">
        <v>62</v>
      </c>
      <c r="C30" s="6" t="s">
        <v>63</v>
      </c>
      <c r="D30" s="8">
        <f>D21*(1+D25)</f>
        <v>76.213782775999988</v>
      </c>
      <c r="E30" s="9"/>
      <c r="F30" s="9"/>
      <c r="G30" s="8">
        <f>G21*(1+G25)</f>
        <v>81.814089943699997</v>
      </c>
      <c r="H30" s="9"/>
      <c r="I30" s="9"/>
      <c r="J30" s="36"/>
    </row>
    <row r="31" spans="2:10" s="13" customFormat="1">
      <c r="B31" s="17" t="s">
        <v>85</v>
      </c>
      <c r="C31" s="6" t="s">
        <v>86</v>
      </c>
      <c r="D31" s="8">
        <f>365/D63</f>
        <v>138.64813554274531</v>
      </c>
      <c r="E31" s="8">
        <f>365/E63</f>
        <v>123.13061757031022</v>
      </c>
      <c r="F31" s="9"/>
      <c r="G31" s="8">
        <f t="shared" ref="G31:H31" si="2">365/G63</f>
        <v>446.10029172498855</v>
      </c>
      <c r="H31" s="8">
        <f t="shared" si="2"/>
        <v>363.67426920528243</v>
      </c>
      <c r="I31" s="9"/>
      <c r="J31" s="65" t="s">
        <v>101</v>
      </c>
    </row>
    <row r="32" spans="2:10" s="13" customFormat="1">
      <c r="B32" s="17" t="s">
        <v>87</v>
      </c>
      <c r="C32" s="6" t="s">
        <v>88</v>
      </c>
      <c r="D32" s="8">
        <f>365/D66</f>
        <v>116.45146960295961</v>
      </c>
      <c r="E32" s="8">
        <f>365/E66</f>
        <v>112.19021564209849</v>
      </c>
      <c r="F32" s="9"/>
      <c r="G32" s="8">
        <f>365/G66</f>
        <v>72.722941240716466</v>
      </c>
      <c r="H32" s="8">
        <f>365/H66</f>
        <v>67.35818823206516</v>
      </c>
      <c r="I32" s="9"/>
      <c r="J32" s="65"/>
    </row>
    <row r="33" spans="2:10" s="13" customFormat="1">
      <c r="B33" s="17" t="s">
        <v>89</v>
      </c>
      <c r="C33" s="6" t="s">
        <v>90</v>
      </c>
      <c r="D33" s="8">
        <f>365/D69</f>
        <v>140.07668443589967</v>
      </c>
      <c r="E33" s="8">
        <f>365/E69</f>
        <v>131.20788046842117</v>
      </c>
      <c r="F33" s="9"/>
      <c r="G33" s="8">
        <f t="shared" ref="G33:H33" si="3">365/G69</f>
        <v>148.30435333015609</v>
      </c>
      <c r="H33" s="8">
        <f t="shared" si="3"/>
        <v>133.00745081894431</v>
      </c>
      <c r="I33" s="9"/>
      <c r="J33" s="65"/>
    </row>
    <row r="34" spans="2:10" s="13" customFormat="1">
      <c r="B34" s="17" t="s">
        <v>91</v>
      </c>
      <c r="C34" s="6" t="s">
        <v>92</v>
      </c>
      <c r="D34" s="8">
        <f>D31+D32</f>
        <v>255.09960514570491</v>
      </c>
      <c r="E34" s="8">
        <f t="shared" ref="E34" si="4">E31+E32</f>
        <v>235.32083321240873</v>
      </c>
      <c r="F34" s="9"/>
      <c r="G34" s="8">
        <f t="shared" ref="G34:H34" si="5">G31+G32</f>
        <v>518.82323296570507</v>
      </c>
      <c r="H34" s="8">
        <f t="shared" si="5"/>
        <v>431.0324574373476</v>
      </c>
      <c r="I34" s="9"/>
      <c r="J34" s="65"/>
    </row>
    <row r="35" spans="2:10" s="13" customFormat="1">
      <c r="B35" s="17" t="s">
        <v>93</v>
      </c>
      <c r="C35" s="6" t="s">
        <v>94</v>
      </c>
      <c r="D35" s="8">
        <f>D34-D33</f>
        <v>115.02292070980525</v>
      </c>
      <c r="E35" s="8">
        <f t="shared" ref="E35" si="6">E34-E33</f>
        <v>104.11295274398756</v>
      </c>
      <c r="F35" s="9"/>
      <c r="G35" s="8">
        <f t="shared" ref="G35:H35" si="7">G34-G33</f>
        <v>370.51887963554896</v>
      </c>
      <c r="H35" s="8">
        <f t="shared" si="7"/>
        <v>298.02500661840327</v>
      </c>
      <c r="I35" s="9"/>
      <c r="J35" s="65"/>
    </row>
    <row r="36" spans="2:10" s="13" customFormat="1">
      <c r="B36" s="37"/>
      <c r="C36" s="22"/>
      <c r="D36" s="23"/>
      <c r="E36" s="25"/>
      <c r="F36" s="25"/>
      <c r="G36" s="23"/>
      <c r="H36" s="25"/>
      <c r="I36" s="25"/>
      <c r="J36" s="40"/>
    </row>
    <row r="37" spans="2:10">
      <c r="B37" s="41" t="s">
        <v>74</v>
      </c>
      <c r="C37" s="41" t="s">
        <v>35</v>
      </c>
      <c r="D37" s="42">
        <v>17212000</v>
      </c>
      <c r="E37" s="42">
        <v>18503000</v>
      </c>
      <c r="F37" s="42">
        <v>18729000</v>
      </c>
      <c r="G37" s="42">
        <v>33719200</v>
      </c>
      <c r="H37" s="42">
        <v>36832600</v>
      </c>
      <c r="I37" s="42">
        <v>35039200</v>
      </c>
      <c r="J37" s="16" t="s">
        <v>80</v>
      </c>
    </row>
    <row r="38" spans="2:10">
      <c r="B38" s="43" t="s">
        <v>25</v>
      </c>
      <c r="C38" s="43" t="s">
        <v>35</v>
      </c>
      <c r="D38" s="44">
        <v>9700000</v>
      </c>
      <c r="E38" s="44">
        <v>12205000</v>
      </c>
      <c r="F38" s="44">
        <v>12625000</v>
      </c>
      <c r="G38" s="44">
        <v>3817000</v>
      </c>
      <c r="H38" s="44">
        <v>4209700</v>
      </c>
      <c r="I38" s="44">
        <v>4934700</v>
      </c>
    </row>
    <row r="39" spans="2:10">
      <c r="B39" s="46" t="s">
        <v>70</v>
      </c>
      <c r="C39" s="43" t="s">
        <v>35</v>
      </c>
      <c r="D39" s="44">
        <v>34418000</v>
      </c>
      <c r="E39" s="44">
        <v>38867000</v>
      </c>
      <c r="F39" s="44">
        <v>38335000</v>
      </c>
      <c r="G39" s="44">
        <v>42135800</v>
      </c>
      <c r="H39" s="44">
        <v>46044400</v>
      </c>
      <c r="I39" s="44">
        <v>45102700</v>
      </c>
    </row>
    <row r="40" spans="2:10">
      <c r="B40" s="43" t="s">
        <v>19</v>
      </c>
      <c r="C40" s="43" t="s">
        <v>35</v>
      </c>
      <c r="D40" s="44">
        <v>78497000</v>
      </c>
      <c r="E40" s="44">
        <v>84681000</v>
      </c>
      <c r="F40" s="44">
        <v>84896000</v>
      </c>
      <c r="G40" s="44">
        <v>57947600</v>
      </c>
      <c r="H40" s="44">
        <v>61336400</v>
      </c>
      <c r="I40" s="44">
        <v>59521300</v>
      </c>
    </row>
    <row r="41" spans="2:10">
      <c r="B41" s="43"/>
      <c r="C41" s="43"/>
      <c r="D41" s="44"/>
      <c r="E41" s="44"/>
      <c r="F41" s="44"/>
      <c r="G41" s="44"/>
      <c r="H41" s="44"/>
      <c r="I41" s="44"/>
    </row>
    <row r="42" spans="2:10">
      <c r="B42" s="43" t="s">
        <v>64</v>
      </c>
      <c r="C42" s="43" t="s">
        <v>35</v>
      </c>
      <c r="D42" s="45">
        <v>11727000</v>
      </c>
      <c r="E42" s="45">
        <v>14622000</v>
      </c>
      <c r="F42" s="45">
        <v>14417000</v>
      </c>
      <c r="G42" s="45">
        <v>7552900</v>
      </c>
      <c r="H42" s="45">
        <v>8816000</v>
      </c>
      <c r="I42" s="45">
        <v>9240800</v>
      </c>
    </row>
    <row r="43" spans="2:10">
      <c r="B43" s="46" t="s">
        <v>72</v>
      </c>
      <c r="C43" s="43" t="s">
        <v>35</v>
      </c>
      <c r="D43" s="44">
        <v>26303000</v>
      </c>
      <c r="E43" s="44">
        <v>27877000</v>
      </c>
      <c r="F43" s="44">
        <v>27297000</v>
      </c>
      <c r="G43" s="44">
        <v>20569500</v>
      </c>
      <c r="H43" s="44">
        <v>21393700</v>
      </c>
      <c r="I43" s="44">
        <v>22138800</v>
      </c>
    </row>
    <row r="44" spans="2:10" s="13" customFormat="1">
      <c r="B44" s="46" t="s">
        <v>34</v>
      </c>
      <c r="C44" s="43" t="s">
        <v>35</v>
      </c>
      <c r="D44" s="44">
        <v>63688000</v>
      </c>
      <c r="E44" s="44">
        <v>67935000</v>
      </c>
      <c r="F44" s="44">
        <v>64085000</v>
      </c>
      <c r="G44" s="44">
        <v>51204200</v>
      </c>
      <c r="H44" s="44">
        <v>52273800</v>
      </c>
      <c r="I44" s="44">
        <v>49255500</v>
      </c>
    </row>
    <row r="45" spans="2:10" s="13" customFormat="1">
      <c r="B45" s="46"/>
      <c r="C45" s="43"/>
      <c r="D45" s="44"/>
      <c r="E45" s="44"/>
      <c r="F45" s="44"/>
      <c r="G45" s="44"/>
      <c r="H45" s="44"/>
      <c r="I45" s="44"/>
    </row>
    <row r="46" spans="2:10">
      <c r="B46" s="46" t="s">
        <v>49</v>
      </c>
      <c r="C46" s="43" t="s">
        <v>35</v>
      </c>
      <c r="D46" s="44">
        <v>14809000</v>
      </c>
      <c r="E46" s="44">
        <v>16746000</v>
      </c>
      <c r="F46" s="44">
        <v>20811000</v>
      </c>
      <c r="G46" s="44">
        <v>6743400</v>
      </c>
      <c r="H46" s="44">
        <v>9062600</v>
      </c>
      <c r="I46" s="44">
        <v>10265800</v>
      </c>
    </row>
    <row r="47" spans="2:10">
      <c r="B47" s="46"/>
      <c r="C47" s="43"/>
      <c r="D47" s="44"/>
      <c r="E47" s="44"/>
      <c r="F47" s="44"/>
      <c r="G47" s="44"/>
      <c r="H47" s="44"/>
      <c r="I47" s="44"/>
    </row>
    <row r="48" spans="2:10">
      <c r="B48" s="43" t="s">
        <v>78</v>
      </c>
      <c r="C48" s="43" t="s">
        <v>30</v>
      </c>
      <c r="D48" s="44">
        <v>47011000</v>
      </c>
      <c r="E48" s="44">
        <v>55184000</v>
      </c>
      <c r="F48" s="44">
        <v>55656000</v>
      </c>
      <c r="G48" s="44">
        <v>28862800</v>
      </c>
      <c r="H48" s="44">
        <v>36066900</v>
      </c>
      <c r="I48" s="44">
        <v>37795400</v>
      </c>
    </row>
    <row r="49" spans="2:9">
      <c r="B49" s="47" t="s">
        <v>79</v>
      </c>
      <c r="C49" s="43" t="s">
        <v>30</v>
      </c>
      <c r="D49" s="44">
        <v>34329000</v>
      </c>
      <c r="E49" s="44">
        <v>40391000</v>
      </c>
      <c r="F49" s="44">
        <v>41454000</v>
      </c>
      <c r="G49" s="44">
        <v>20143200</v>
      </c>
      <c r="H49" s="44">
        <v>24775800</v>
      </c>
      <c r="I49" s="44">
        <v>25667300</v>
      </c>
    </row>
    <row r="50" spans="2:9">
      <c r="B50" s="43" t="s">
        <v>17</v>
      </c>
      <c r="C50" s="43" t="s">
        <v>30</v>
      </c>
      <c r="D50" s="44">
        <v>507000</v>
      </c>
      <c r="E50" s="44">
        <v>484000</v>
      </c>
      <c r="F50" s="44">
        <v>465000</v>
      </c>
      <c r="G50" s="44">
        <v>680000</v>
      </c>
      <c r="H50" s="44">
        <v>664000</v>
      </c>
      <c r="I50" s="44">
        <v>741300</v>
      </c>
    </row>
    <row r="51" spans="2:9">
      <c r="B51" s="46" t="s">
        <v>2</v>
      </c>
      <c r="C51" s="46" t="s">
        <v>30</v>
      </c>
      <c r="D51" s="48">
        <v>742000</v>
      </c>
      <c r="E51" s="48">
        <v>1380000</v>
      </c>
      <c r="F51" s="48">
        <v>1319000</v>
      </c>
      <c r="G51" s="48">
        <v>840100</v>
      </c>
      <c r="H51" s="48">
        <v>1626500</v>
      </c>
      <c r="I51" s="48">
        <v>1945900</v>
      </c>
    </row>
    <row r="52" spans="2:9">
      <c r="B52" s="43"/>
      <c r="C52" s="43"/>
      <c r="D52" s="43"/>
      <c r="E52" s="43"/>
      <c r="F52" s="43"/>
      <c r="G52" s="43"/>
      <c r="H52" s="43"/>
      <c r="I52" s="43"/>
    </row>
    <row r="53" spans="2:9">
      <c r="B53" s="46" t="s">
        <v>3</v>
      </c>
      <c r="C53" s="46" t="s">
        <v>31</v>
      </c>
      <c r="D53" s="48">
        <v>3046000</v>
      </c>
      <c r="E53" s="48">
        <v>3163000</v>
      </c>
      <c r="F53" s="48">
        <v>3087000</v>
      </c>
      <c r="G53" s="48">
        <v>1382400</v>
      </c>
      <c r="H53" s="48">
        <v>1306500</v>
      </c>
      <c r="I53" s="48">
        <v>1140300</v>
      </c>
    </row>
    <row r="54" spans="2:9">
      <c r="B54" s="46"/>
      <c r="C54" s="46"/>
      <c r="D54" s="48"/>
      <c r="E54" s="48"/>
      <c r="F54" s="48"/>
      <c r="G54" s="48"/>
      <c r="H54" s="48"/>
      <c r="I54" s="48"/>
    </row>
    <row r="55" spans="2:9">
      <c r="B55" s="43" t="s">
        <v>23</v>
      </c>
      <c r="C55" s="49" t="s">
        <v>43</v>
      </c>
      <c r="D55" s="43">
        <v>0.77</v>
      </c>
      <c r="E55" s="43"/>
      <c r="F55" s="43"/>
      <c r="G55" s="50">
        <v>0.6</v>
      </c>
      <c r="H55" s="43"/>
      <c r="I55" s="43"/>
    </row>
    <row r="56" spans="2:9">
      <c r="B56" s="39"/>
      <c r="C56" s="39"/>
      <c r="D56" s="39"/>
      <c r="E56" s="39"/>
      <c r="F56" s="39"/>
      <c r="G56" s="39"/>
      <c r="H56" s="39"/>
      <c r="I56" s="39"/>
    </row>
    <row r="57" spans="2:9" s="13" customFormat="1">
      <c r="B57" s="35" t="s">
        <v>52</v>
      </c>
      <c r="C57" s="35" t="s">
        <v>102</v>
      </c>
      <c r="D57" s="34">
        <v>0.01</v>
      </c>
      <c r="E57" s="35"/>
      <c r="F57" s="35"/>
      <c r="G57" s="34">
        <v>0.01</v>
      </c>
      <c r="H57" s="35"/>
      <c r="I57" s="35"/>
    </row>
    <row r="58" spans="2:9" s="13" customFormat="1">
      <c r="B58" s="35" t="s">
        <v>53</v>
      </c>
      <c r="C58" s="35" t="s">
        <v>102</v>
      </c>
      <c r="D58" s="34">
        <v>0.1</v>
      </c>
      <c r="E58" s="35"/>
      <c r="F58" s="35"/>
      <c r="G58" s="34">
        <v>0.1</v>
      </c>
      <c r="H58" s="35"/>
      <c r="I58" s="35"/>
    </row>
    <row r="59" spans="2:9">
      <c r="B59" s="39"/>
      <c r="C59" s="39"/>
      <c r="D59" s="39"/>
      <c r="E59" s="39"/>
      <c r="F59" s="39"/>
      <c r="G59" s="39"/>
      <c r="H59" s="39"/>
      <c r="I59" s="39"/>
    </row>
    <row r="60" spans="2:9">
      <c r="B60" s="38" t="s">
        <v>71</v>
      </c>
      <c r="C60" s="56" t="s">
        <v>75</v>
      </c>
      <c r="D60" s="57">
        <f>D39-D43</f>
        <v>8115000</v>
      </c>
      <c r="E60" s="57">
        <f>E39-E43</f>
        <v>10990000</v>
      </c>
      <c r="F60" s="57">
        <f>F39-F43</f>
        <v>11038000</v>
      </c>
      <c r="G60" s="57">
        <f>G39-G43</f>
        <v>21566300</v>
      </c>
      <c r="H60" s="57">
        <f>H39-H43</f>
        <v>24650700</v>
      </c>
      <c r="I60" s="57">
        <f>I39-I43</f>
        <v>22963900</v>
      </c>
    </row>
    <row r="61" spans="2:9">
      <c r="B61" s="38"/>
      <c r="C61" s="56"/>
      <c r="D61" s="57"/>
      <c r="E61" s="57"/>
      <c r="F61" s="57"/>
      <c r="G61" s="57"/>
      <c r="H61" s="57"/>
      <c r="I61" s="57"/>
    </row>
    <row r="62" spans="2:9">
      <c r="B62" s="39" t="s">
        <v>65</v>
      </c>
      <c r="C62" s="39" t="s">
        <v>76</v>
      </c>
      <c r="D62" s="57">
        <f>(D37+E37)/2</f>
        <v>17857500</v>
      </c>
      <c r="E62" s="57">
        <f>(E37+F37)/2</f>
        <v>18616000</v>
      </c>
      <c r="F62" s="57"/>
      <c r="G62" s="57">
        <f>(G37+H37)/2</f>
        <v>35275900</v>
      </c>
      <c r="H62" s="57">
        <f>(H37+I37)/2</f>
        <v>35935900</v>
      </c>
      <c r="I62" s="57"/>
    </row>
    <row r="63" spans="2:9">
      <c r="B63" s="39" t="s">
        <v>68</v>
      </c>
      <c r="C63" s="39" t="s">
        <v>84</v>
      </c>
      <c r="D63" s="60">
        <f>D48/D62</f>
        <v>2.6325633487330253</v>
      </c>
      <c r="E63" s="60">
        <f t="shared" ref="E63" si="8">E48/E62</f>
        <v>2.9643317576278472</v>
      </c>
      <c r="F63" s="57"/>
      <c r="G63" s="60">
        <f t="shared" ref="G63:H63" si="9">G48/G62</f>
        <v>0.818201661757744</v>
      </c>
      <c r="H63" s="60">
        <f t="shared" si="9"/>
        <v>1.0036453796899478</v>
      </c>
      <c r="I63" s="57"/>
    </row>
    <row r="64" spans="2:9">
      <c r="B64" s="39"/>
      <c r="C64" s="39"/>
      <c r="D64" s="60"/>
      <c r="E64" s="60"/>
      <c r="F64" s="57"/>
      <c r="G64" s="60"/>
      <c r="H64" s="60"/>
      <c r="I64" s="57"/>
    </row>
    <row r="65" spans="2:9">
      <c r="B65" s="39" t="s">
        <v>66</v>
      </c>
      <c r="C65" s="39" t="s">
        <v>77</v>
      </c>
      <c r="D65" s="57">
        <f>(D38+E38)/2</f>
        <v>10952500</v>
      </c>
      <c r="E65" s="57">
        <f>(E38+F38)/2</f>
        <v>12415000</v>
      </c>
      <c r="F65" s="57"/>
      <c r="G65" s="57">
        <f>(G38+H38)/2</f>
        <v>4013350</v>
      </c>
      <c r="H65" s="57">
        <f>(H38+I38)/2</f>
        <v>4572200</v>
      </c>
      <c r="I65" s="57"/>
    </row>
    <row r="66" spans="2:9">
      <c r="B66" s="39" t="s">
        <v>67</v>
      </c>
      <c r="C66" s="39" t="s">
        <v>83</v>
      </c>
      <c r="D66" s="60">
        <f>D49/D65</f>
        <v>3.1343528874686144</v>
      </c>
      <c r="E66" s="60">
        <f>E49/E65</f>
        <v>3.2534031413612565</v>
      </c>
      <c r="F66" s="57"/>
      <c r="G66" s="60">
        <f>G49/G65</f>
        <v>5.019048924215431</v>
      </c>
      <c r="H66" s="60">
        <f>H49/H65</f>
        <v>5.4187918288788763</v>
      </c>
      <c r="I66" s="57"/>
    </row>
    <row r="67" spans="2:9">
      <c r="B67" s="39"/>
      <c r="C67" s="39"/>
      <c r="D67" s="57"/>
      <c r="E67" s="57"/>
      <c r="F67" s="57"/>
      <c r="G67" s="57"/>
      <c r="H67" s="57"/>
      <c r="I67" s="57"/>
    </row>
    <row r="68" spans="2:9">
      <c r="B68" s="39" t="s">
        <v>73</v>
      </c>
      <c r="C68" s="39" t="s">
        <v>82</v>
      </c>
      <c r="D68" s="57">
        <f>(D42+E42)/2</f>
        <v>13174500</v>
      </c>
      <c r="E68" s="57">
        <f>(E42+F42)/2</f>
        <v>14519500</v>
      </c>
      <c r="F68" s="57"/>
      <c r="G68" s="57">
        <f>(G42+H42)/2</f>
        <v>8184450</v>
      </c>
      <c r="H68" s="57">
        <f>(H42+I42)/2</f>
        <v>9028400</v>
      </c>
      <c r="I68" s="57"/>
    </row>
    <row r="69" spans="2:9">
      <c r="B69" s="58" t="s">
        <v>69</v>
      </c>
      <c r="C69" s="58" t="s">
        <v>81</v>
      </c>
      <c r="D69" s="61">
        <f>D49/D68</f>
        <v>2.6057155869292954</v>
      </c>
      <c r="E69" s="61">
        <f>E49/E68</f>
        <v>2.781845104858983</v>
      </c>
      <c r="F69" s="59"/>
      <c r="G69" s="61">
        <f t="shared" ref="G69" si="10">G49/G68</f>
        <v>2.4611549951432288</v>
      </c>
      <c r="H69" s="61">
        <f>H49/H68</f>
        <v>2.7442071684905409</v>
      </c>
      <c r="I69" s="59"/>
    </row>
    <row r="70" spans="2:9">
      <c r="D70" s="3"/>
      <c r="E70" s="3"/>
      <c r="F70" s="3"/>
      <c r="G70" s="3"/>
      <c r="H70" s="3"/>
      <c r="I70" s="3"/>
    </row>
  </sheetData>
  <mergeCells count="2">
    <mergeCell ref="D4:E4"/>
    <mergeCell ref="G4:H4"/>
  </mergeCells>
  <phoneticPr fontId="5" type="noConversion"/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Nikhil Prabhu</dc:creator>
  <cp:lastModifiedBy>Sungjae Francis Kim</cp:lastModifiedBy>
  <dcterms:created xsi:type="dcterms:W3CDTF">2016-04-13T16:46:48Z</dcterms:created>
  <dcterms:modified xsi:type="dcterms:W3CDTF">2020-09-14T05:50:52Z</dcterms:modified>
</cp:coreProperties>
</file>